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9648c746f73ebf/Documents/Blog and Website files/"/>
    </mc:Choice>
  </mc:AlternateContent>
  <xr:revisionPtr revIDLastSave="0" documentId="8_{D6A65794-200C-44BF-8C3D-0F1D8E58CCFB}" xr6:coauthVersionLast="47" xr6:coauthVersionMax="47" xr10:uidLastSave="{00000000-0000-0000-0000-000000000000}"/>
  <bookViews>
    <workbookView xWindow="-120" yWindow="-120" windowWidth="29040" windowHeight="15720" activeTab="2"/>
  </bookViews>
  <sheets>
    <sheet name="Front&amp;Back_pullover" sheetId="1" r:id="rId1"/>
    <sheet name="SetInSleeve" sheetId="2" r:id="rId2"/>
    <sheet name="Front&amp;Back_cardigan" sheetId="4" r:id="rId3"/>
  </sheets>
  <definedNames>
    <definedName name="BackNeckWidth" localSheetId="2">'Front&amp;Back_cardigan'!$Z$101</definedName>
    <definedName name="BackNeckWidth">'Front&amp;Back_pullover'!$Z$95</definedName>
    <definedName name="CMtoBNW" localSheetId="2">'Front&amp;Back_cardigan'!$AA$70:$AB$101</definedName>
    <definedName name="CMtoBNW">'Front&amp;Back_pullover'!$AA$64:$AB$95</definedName>
    <definedName name="_xlnm.Print_Area" localSheetId="2">'Front&amp;Back_cardigan'!$A$1:$J$93</definedName>
    <definedName name="_xlnm.Print_Area" localSheetId="0">'Front&amp;Back_pullover'!$A$1:$J$87</definedName>
    <definedName name="_xlnm.Print_Area" localSheetId="1">SetInSleeve!$A$1:$K$77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4" l="1"/>
  <c r="B68" i="4"/>
  <c r="B70" i="4" s="1"/>
  <c r="E5" i="4"/>
  <c r="B46" i="4"/>
  <c r="E4" i="4"/>
  <c r="B28" i="4" s="1"/>
  <c r="B74" i="1"/>
  <c r="B62" i="1"/>
  <c r="B64" i="1" s="1"/>
  <c r="B50" i="2"/>
  <c r="B68" i="2" s="1"/>
  <c r="G4" i="2"/>
  <c r="B5" i="2"/>
  <c r="B4" i="2"/>
  <c r="E4" i="2"/>
  <c r="B58" i="2"/>
  <c r="B74" i="2"/>
  <c r="E5" i="2"/>
  <c r="B72" i="2" s="1"/>
  <c r="B41" i="2"/>
  <c r="E5" i="1"/>
  <c r="B40" i="1" s="1"/>
  <c r="E4" i="1"/>
  <c r="B46" i="1"/>
  <c r="B18" i="4"/>
  <c r="E36" i="4" s="1"/>
  <c r="B41" i="4" s="1"/>
  <c r="B44" i="4" s="1"/>
  <c r="B22" i="4"/>
  <c r="E51" i="4" s="1"/>
  <c r="B35" i="4"/>
  <c r="B37" i="4"/>
  <c r="B50" i="4"/>
  <c r="B23" i="1"/>
  <c r="B18" i="1"/>
  <c r="B22" i="1"/>
  <c r="B19" i="1"/>
  <c r="B53" i="2"/>
  <c r="B26" i="2"/>
  <c r="B29" i="2" s="1"/>
  <c r="AC16" i="2" s="1"/>
  <c r="AC17" i="2" s="1"/>
  <c r="B34" i="2"/>
  <c r="B60" i="2" s="1"/>
  <c r="B63" i="2" s="1"/>
  <c r="B66" i="2" s="1"/>
  <c r="B44" i="1"/>
  <c r="E45" i="1"/>
  <c r="B50" i="1"/>
  <c r="B53" i="1"/>
  <c r="B29" i="1"/>
  <c r="B31" i="1"/>
  <c r="E30" i="1"/>
  <c r="B35" i="1"/>
  <c r="B38" i="1" s="1"/>
  <c r="B66" i="1" l="1"/>
  <c r="B77" i="1"/>
  <c r="B80" i="1"/>
  <c r="B56" i="4"/>
  <c r="B59" i="4" s="1"/>
  <c r="B83" i="4"/>
  <c r="B86" i="4" s="1"/>
  <c r="B72" i="4"/>
  <c r="B36" i="2"/>
  <c r="B31" i="2"/>
  <c r="B46" i="2" s="1"/>
  <c r="B23" i="4"/>
  <c r="B52" i="4"/>
  <c r="B19" i="4"/>
  <c r="G36" i="2" l="1"/>
  <c r="B39" i="2"/>
  <c r="B43" i="2" s="1"/>
</calcChain>
</file>

<file path=xl/sharedStrings.xml><?xml version="1.0" encoding="utf-8"?>
<sst xmlns="http://schemas.openxmlformats.org/spreadsheetml/2006/main" count="278" uniqueCount="152">
  <si>
    <t>Calculations for Front &amp; Back of Pullover Sweater</t>
  </si>
  <si>
    <t>Gauge Information:</t>
  </si>
  <si>
    <t>(Measure swatch 4" by 4")</t>
  </si>
  <si>
    <t># stitches/ 4 inches =</t>
  </si>
  <si>
    <t># rows/4 inches =</t>
  </si>
  <si>
    <t>Stiches/inch(SPI) =</t>
  </si>
  <si>
    <t>Rows/inch (RPI) =</t>
  </si>
  <si>
    <t>Measurements:</t>
  </si>
  <si>
    <t>(Actual Body Measurements - Ease will be factored in below)</t>
  </si>
  <si>
    <t xml:space="preserve">Chest Measurement </t>
  </si>
  <si>
    <t>Hip Measurement</t>
  </si>
  <si>
    <t>Armhole Depth</t>
  </si>
  <si>
    <t>(Use this measurement if it is the widest part of your body)</t>
  </si>
  <si>
    <t>Shoulder Width</t>
  </si>
  <si>
    <t>(Measure from shoulder tip to should tip across the front)</t>
  </si>
  <si>
    <t xml:space="preserve">Desired length </t>
  </si>
  <si>
    <t xml:space="preserve">   to underarm</t>
  </si>
  <si>
    <t xml:space="preserve">(Measure from the point on the hip where you want the </t>
  </si>
  <si>
    <t>bottom of the sweater to fall to the point just below your</t>
  </si>
  <si>
    <t>armpit where the sleeve joins the body of the sweater)</t>
  </si>
  <si>
    <t>Stitch &amp; Row Calculations:</t>
  </si>
  <si>
    <t># Stitches to cast on</t>
  </si>
  <si>
    <t>(Using Chest Measurement)</t>
  </si>
  <si>
    <t xml:space="preserve">     Knitting in round</t>
  </si>
  <si>
    <t>(Using Hip Measurement)</t>
  </si>
  <si>
    <t>Ease</t>
  </si>
  <si>
    <t>(Determine the amount of ease</t>
  </si>
  <si>
    <t>you want -- see Ease Chart below)</t>
  </si>
  <si>
    <t>Ease Chart</t>
  </si>
  <si>
    <t>Close fitting</t>
  </si>
  <si>
    <t>Standard fit</t>
  </si>
  <si>
    <t>Loose fitting</t>
  </si>
  <si>
    <t>Armhole Shaping:</t>
  </si>
  <si>
    <t># stitches @ shoulder</t>
  </si>
  <si>
    <t># stitches to eliminate from underarm to</t>
  </si>
  <si>
    <t>shoulder =</t>
  </si>
  <si>
    <t>@ underarm bind off</t>
  </si>
  <si>
    <t xml:space="preserve"> stitches (on each side)</t>
  </si>
  <si>
    <t># stitches remaining</t>
  </si>
  <si>
    <t>to be decreased</t>
  </si>
  <si>
    <t xml:space="preserve">(Note – when decreasing, you should have an even number of stitches </t>
  </si>
  <si>
    <t>to decrease on each side, so you may need to round up or down to get an even number)</t>
  </si>
  <si>
    <t>Decreases are made on the right side of fabric, (EOR) on each side.</t>
  </si>
  <si>
    <t>After completing the decreases, knit even until armhole depth is reached.</t>
  </si>
  <si>
    <t># decreases per side</t>
  </si>
  <si>
    <t>(Knitting flat - Using Hip Measurement)</t>
  </si>
  <si>
    <t>(Knitting flat - Using Chest Measurement)</t>
  </si>
  <si>
    <t xml:space="preserve">     Separate front &amp; back knitted flat (round up or down)</t>
  </si>
  <si>
    <t>Note:  Bottom border -- allow 1-2 inches for desired border (ribbing or other)</t>
  </si>
  <si>
    <t xml:space="preserve">              This amount should be included in the total underarm length.</t>
  </si>
  <si>
    <t>Note:  When knitting in the round, at the point where you begin the armhole shaping,  you will knit the front and back</t>
  </si>
  <si>
    <t>Separately (flat) after the underarm bindoffs.</t>
  </si>
  <si>
    <t>Neckline Shaping:</t>
  </si>
  <si>
    <t>Calculations for Set-In Sleeve</t>
  </si>
  <si>
    <t>Width of Sleeve @</t>
  </si>
  <si>
    <t xml:space="preserve">      underarm</t>
  </si>
  <si>
    <t>(Top of Sleeve to Underarm)</t>
  </si>
  <si>
    <t>Wrist Measurement</t>
  </si>
  <si>
    <t xml:space="preserve">Wrist Measurement </t>
  </si>
  <si>
    <t xml:space="preserve">    (2 inches above wrist)</t>
  </si>
  <si>
    <t>(Upper arm circumference)</t>
  </si>
  <si>
    <t>Measurements Needed:</t>
  </si>
  <si>
    <t xml:space="preserve">Length of Sleeve to </t>
  </si>
  <si>
    <t xml:space="preserve">    Underarm</t>
  </si>
  <si>
    <t>Sleeve Shaping - Wrist to Underarm</t>
  </si>
  <si>
    <t>Cast on for Wrist</t>
  </si>
  <si>
    <t>Stitches</t>
  </si>
  <si>
    <t>Knit ribbing/border for desired length</t>
  </si>
  <si>
    <t>Increase after ribbing/</t>
  </si>
  <si>
    <t xml:space="preserve">    border</t>
  </si>
  <si>
    <t>Stitches -- increase evenly across row</t>
  </si>
  <si>
    <t xml:space="preserve"># Stitches needed at </t>
  </si>
  <si>
    <t xml:space="preserve"># Stitches to increase </t>
  </si>
  <si>
    <t xml:space="preserve">   from top of ribbing to underarm</t>
  </si>
  <si>
    <t xml:space="preserve">Total # stitches </t>
  </si>
  <si>
    <t>Lower Arm Stitches</t>
  </si>
  <si>
    <t>Plus one</t>
  </si>
  <si>
    <t>(Must be even number - round up)</t>
  </si>
  <si>
    <t>Divide by two (EOR)</t>
  </si>
  <si>
    <t># increases to be made on each edge of sleeve EOR</t>
  </si>
  <si>
    <t># rows for increases</t>
  </si>
  <si>
    <t xml:space="preserve">Desired length of </t>
  </si>
  <si>
    <t xml:space="preserve">    ribbing/border</t>
  </si>
  <si>
    <t>Knit even for desired length of ribbing/border</t>
  </si>
  <si>
    <t>Rows</t>
  </si>
  <si>
    <t>increase every</t>
  </si>
  <si>
    <t>Knit even for 2 inches after last set of increases</t>
  </si>
  <si>
    <t>rows</t>
  </si>
  <si>
    <t>Shaping for Cap of Sleeve</t>
  </si>
  <si>
    <t>Length of Sleeve Cap</t>
  </si>
  <si>
    <t>inches</t>
  </si>
  <si>
    <t>(Note: Sleeve Cap is 2 inches less than Armhole Depth</t>
  </si>
  <si>
    <t>Bind off</t>
  </si>
  <si>
    <t>Stitches on each side of sleeve at underarm.</t>
  </si>
  <si>
    <t xml:space="preserve"># Stitches @ top of </t>
  </si>
  <si>
    <t xml:space="preserve">   Sleeve Cap</t>
  </si>
  <si>
    <t xml:space="preserve"> Stitches </t>
  </si>
  <si>
    <t># Stitches to decrease</t>
  </si>
  <si>
    <t xml:space="preserve">  from underarm bind-off to top of sleeve</t>
  </si>
  <si>
    <t># Stitches at underarm</t>
  </si>
  <si>
    <t>This is 3 inches of stitches.</t>
  </si>
  <si>
    <t xml:space="preserve">  from underarm bindoffs to 1 inch before top of sleeve cap</t>
  </si>
  <si>
    <t># Decreases EOR</t>
  </si>
  <si>
    <t>Decreases are made on RS edges, EOR</t>
  </si>
  <si>
    <t># Rows from Underarm</t>
  </si>
  <si>
    <t xml:space="preserve">   bindoffs to 1 inch from top of sleeve cap</t>
  </si>
  <si>
    <t>To shape top of sleeve cap:</t>
  </si>
  <si>
    <t># rows in last inch</t>
  </si>
  <si>
    <t># stitches to bind off</t>
  </si>
  <si>
    <t xml:space="preserve">  per row</t>
  </si>
  <si>
    <t>will need to adjust so that this is an even number.</t>
  </si>
  <si>
    <t>binding off stitches in steps creates the rounded shape</t>
  </si>
  <si>
    <t>for the sleeve cap.</t>
  </si>
  <si>
    <t xml:space="preserve">CM </t>
  </si>
  <si>
    <t>BNW</t>
  </si>
  <si>
    <t>Back Neck Width</t>
  </si>
  <si>
    <t>Pulled from table, based upon Chest Measurement.</t>
  </si>
  <si>
    <t># Stitches for Back Neck</t>
  </si>
  <si>
    <t>Leave this number of stitches on hold, to be knitted as part of the sweater neck.</t>
  </si>
  <si>
    <t xml:space="preserve"># Stitches for each </t>
  </si>
  <si>
    <t xml:space="preserve">    shoulder</t>
  </si>
  <si>
    <t>If this is not an even number -- adjust neck stitches so that you have an equal number</t>
  </si>
  <si>
    <t xml:space="preserve"> of stitches for each shoulder.</t>
  </si>
  <si>
    <t>Bind off shoulder stitches on each side of neck stitches, leaving neck stitches on hold.</t>
  </si>
  <si>
    <t>Front shaping</t>
  </si>
  <si>
    <t>Back shaping</t>
  </si>
  <si>
    <t>Depth of neckline</t>
  </si>
  <si>
    <t>Enter desired depth -- 1.5 - 2.5 for children, 2.5 - 3.0 for women, 3.0 - 3.5 for men</t>
  </si>
  <si>
    <t>Total # rows in armhole</t>
  </si>
  <si>
    <t xml:space="preserve"># inches from underarm </t>
  </si>
  <si>
    <t>bindoff to start of neckline shaping</t>
  </si>
  <si>
    <t xml:space="preserve">Begin neckline shaping at this point. </t>
  </si>
  <si>
    <t xml:space="preserve"># stitches to hold for </t>
  </si>
  <si>
    <t xml:space="preserve">    center neck</t>
  </si>
  <si>
    <t>Place these center front stitches on hold.</t>
  </si>
  <si>
    <t>Decrease EOR until these stitches have been eliminated on each side of the neck edge.</t>
  </si>
  <si>
    <t>This creates the rounded shape of the front neckline.  Knit even until armhole shaping</t>
  </si>
  <si>
    <t>is completed and armhole is the desired depth.</t>
  </si>
  <si>
    <t>Bind off shoulder stitches.</t>
  </si>
  <si>
    <t>To finish neck -- join shoulder seams.  Place center back stitches on needle, then pick up stitches along neck</t>
  </si>
  <si>
    <t>edge, then place center front stitches on needle and pick up stitches along the other neck edge.  Knit in desired</t>
  </si>
  <si>
    <t>ribbing/border for 1 to inches.  Finish off.</t>
  </si>
  <si>
    <t>Calculations for Front &amp; Back of Cardigan Sweater</t>
  </si>
  <si>
    <t>Back knitted flat</t>
  </si>
  <si>
    <t>Front knitted flat -- knit 2</t>
  </si>
  <si>
    <t>Width of front band</t>
  </si>
  <si>
    <t>Enter desired width for front band.</t>
  </si>
  <si>
    <t>Front Band stitches</t>
  </si>
  <si>
    <t>PM between front band stitches and front stitches.</t>
  </si>
  <si>
    <t>Knitted concurrently with front (add to stitches to cast on for front</t>
  </si>
  <si>
    <t>If desired, front band stitches can be knitted by picking up stitches along the front edge along with the neck stitches and then knitted.</t>
  </si>
  <si>
    <t>Terms of Use:  You may electronically copy and print to hard copy portions of the spreadsheet for the sole purpose of using materials it contains for informational and non-commercial, personal use only. Any other use of this spreadsheet — including any commercial use, reproduction for purposes other than described above, modification, distribution, republication, display, or performance — without the prior written permission of Lindy’s Knits &amp; Laces is strictly prohibited.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</si>
</sst>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D0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Protection="1">
      <protection locked="0"/>
    </xf>
    <xf numFmtId="0" fontId="1" fillId="2" borderId="0" xfId="0" applyFont="1" applyFill="1"/>
    <xf numFmtId="0" fontId="1" fillId="0" borderId="0" xfId="0" applyFont="1"/>
    <xf numFmtId="0" fontId="0" fillId="7" borderId="0" xfId="0" applyFill="1"/>
    <xf numFmtId="0" fontId="0" fillId="8" borderId="1" xfId="0" applyFill="1" applyBorder="1"/>
    <xf numFmtId="0" fontId="0" fillId="9" borderId="1" xfId="0" applyFill="1" applyBorder="1"/>
    <xf numFmtId="9" fontId="0" fillId="9" borderId="1" xfId="0" applyNumberFormat="1" applyFill="1" applyBorder="1"/>
    <xf numFmtId="0" fontId="1" fillId="9" borderId="1" xfId="0" applyFont="1" applyFill="1" applyBorder="1"/>
    <xf numFmtId="0" fontId="0" fillId="0" borderId="0" xfId="0" quotePrefix="1"/>
    <xf numFmtId="0" fontId="0" fillId="0" borderId="0" xfId="0" applyFill="1" applyBorder="1"/>
    <xf numFmtId="0" fontId="0" fillId="0" borderId="0" xfId="0" applyFont="1"/>
    <xf numFmtId="0" fontId="0" fillId="10" borderId="0" xfId="0" applyFill="1"/>
    <xf numFmtId="0" fontId="0" fillId="11" borderId="1" xfId="0" applyFill="1" applyBorder="1" applyProtection="1"/>
    <xf numFmtId="0" fontId="0" fillId="7" borderId="1" xfId="0" applyFill="1" applyBorder="1"/>
    <xf numFmtId="0" fontId="0" fillId="10" borderId="0" xfId="0" applyFill="1" applyBorder="1"/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10</xdr:row>
      <xdr:rowOff>171450</xdr:rowOff>
    </xdr:from>
    <xdr:to>
      <xdr:col>9</xdr:col>
      <xdr:colOff>28575</xdr:colOff>
      <xdr:row>28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4FE308-4F70-D841-F509-86EA62715341}"/>
            </a:ext>
          </a:extLst>
        </xdr:cNvPr>
        <xdr:cNvSpPr/>
      </xdr:nvSpPr>
      <xdr:spPr>
        <a:xfrm>
          <a:off x="5924550" y="2124075"/>
          <a:ext cx="2695575" cy="3409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10</xdr:row>
      <xdr:rowOff>161925</xdr:rowOff>
    </xdr:from>
    <xdr:to>
      <xdr:col>8</xdr:col>
      <xdr:colOff>238125</xdr:colOff>
      <xdr:row>16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2E7D73E-6B4E-F162-E87B-5D1366B58A90}"/>
            </a:ext>
          </a:extLst>
        </xdr:cNvPr>
        <xdr:cNvSpPr/>
      </xdr:nvSpPr>
      <xdr:spPr>
        <a:xfrm>
          <a:off x="5895975" y="2114550"/>
          <a:ext cx="22860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2505075</xdr:colOff>
      <xdr:row>10</xdr:row>
      <xdr:rowOff>171450</xdr:rowOff>
    </xdr:from>
    <xdr:to>
      <xdr:col>9</xdr:col>
      <xdr:colOff>28575</xdr:colOff>
      <xdr:row>16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D13B39A-3872-D40C-40D5-4D2268A13235}"/>
            </a:ext>
          </a:extLst>
        </xdr:cNvPr>
        <xdr:cNvSpPr/>
      </xdr:nvSpPr>
      <xdr:spPr>
        <a:xfrm>
          <a:off x="8391525" y="2124075"/>
          <a:ext cx="22860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762000</xdr:colOff>
      <xdr:row>11</xdr:row>
      <xdr:rowOff>9525</xdr:rowOff>
    </xdr:from>
    <xdr:to>
      <xdr:col>8</xdr:col>
      <xdr:colOff>1971675</xdr:colOff>
      <xdr:row>12</xdr:row>
      <xdr:rowOff>9525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420C64FA-B827-D8F5-7599-8511985A8C80}"/>
            </a:ext>
          </a:extLst>
        </xdr:cNvPr>
        <xdr:cNvSpPr/>
      </xdr:nvSpPr>
      <xdr:spPr>
        <a:xfrm>
          <a:off x="6648450" y="2152650"/>
          <a:ext cx="1209675" cy="190500"/>
        </a:xfrm>
        <a:custGeom>
          <a:avLst/>
          <a:gdLst>
            <a:gd name="connsiteX0" fmla="*/ 0 w 1008063"/>
            <a:gd name="connsiteY0" fmla="*/ 9525 h 152400"/>
            <a:gd name="connsiteX1" fmla="*/ 419100 w 1008063"/>
            <a:gd name="connsiteY1" fmla="*/ 142875 h 152400"/>
            <a:gd name="connsiteX2" fmla="*/ 923925 w 1008063"/>
            <a:gd name="connsiteY2" fmla="*/ 66675 h 152400"/>
            <a:gd name="connsiteX3" fmla="*/ 923925 w 1008063"/>
            <a:gd name="connsiteY3" fmla="*/ 9525 h 152400"/>
            <a:gd name="connsiteX4" fmla="*/ 981075 w 1008063"/>
            <a:gd name="connsiteY4" fmla="*/ 9525 h 152400"/>
            <a:gd name="connsiteX5" fmla="*/ 981075 w 1008063"/>
            <a:gd name="connsiteY5" fmla="*/ 9525 h 15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8063" h="152400">
              <a:moveTo>
                <a:pt x="0" y="9525"/>
              </a:moveTo>
              <a:cubicBezTo>
                <a:pt x="132556" y="71437"/>
                <a:pt x="265113" y="133350"/>
                <a:pt x="419100" y="142875"/>
              </a:cubicBezTo>
              <a:cubicBezTo>
                <a:pt x="573087" y="152400"/>
                <a:pt x="839788" y="88900"/>
                <a:pt x="923925" y="66675"/>
              </a:cubicBezTo>
              <a:cubicBezTo>
                <a:pt x="1008063" y="44450"/>
                <a:pt x="914400" y="19050"/>
                <a:pt x="923925" y="9525"/>
              </a:cubicBezTo>
              <a:cubicBezTo>
                <a:pt x="933450" y="0"/>
                <a:pt x="981075" y="9525"/>
                <a:pt x="981075" y="9525"/>
              </a:cubicBezTo>
              <a:lnTo>
                <a:pt x="981075" y="9525"/>
              </a:lnTo>
            </a:path>
          </a:pathLst>
        </a:custGeom>
        <a:solidFill>
          <a:sysClr val="window" lastClr="FFFFFF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</xdr:row>
      <xdr:rowOff>76200</xdr:rowOff>
    </xdr:from>
    <xdr:to>
      <xdr:col>8</xdr:col>
      <xdr:colOff>409575</xdr:colOff>
      <xdr:row>26</xdr:row>
      <xdr:rowOff>9525</xdr:rowOff>
    </xdr:to>
    <xdr:sp macro="" textlink="">
      <xdr:nvSpPr>
        <xdr:cNvPr id="2" name="Trapezoid 1">
          <a:extLst>
            <a:ext uri="{FF2B5EF4-FFF2-40B4-BE49-F238E27FC236}">
              <a16:creationId xmlns:a16="http://schemas.microsoft.com/office/drawing/2014/main" id="{AADA1B0C-508C-E9DB-3396-F88016F7228F}"/>
            </a:ext>
          </a:extLst>
        </xdr:cNvPr>
        <xdr:cNvSpPr/>
      </xdr:nvSpPr>
      <xdr:spPr>
        <a:xfrm rot="10800000">
          <a:off x="4429125" y="2543175"/>
          <a:ext cx="1809750" cy="2409825"/>
        </a:xfrm>
        <a:prstGeom prst="trapezoi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5</xdr:col>
      <xdr:colOff>485775</xdr:colOff>
      <xdr:row>8</xdr:row>
      <xdr:rowOff>107950</xdr:rowOff>
    </xdr:from>
    <xdr:to>
      <xdr:col>8</xdr:col>
      <xdr:colOff>323850</xdr:colOff>
      <xdr:row>13</xdr:row>
      <xdr:rowOff>66675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165EF733-4580-FF49-BE3D-525D4CE3869D}"/>
            </a:ext>
          </a:extLst>
        </xdr:cNvPr>
        <xdr:cNvSpPr/>
      </xdr:nvSpPr>
      <xdr:spPr>
        <a:xfrm>
          <a:off x="4486275" y="1622425"/>
          <a:ext cx="1666875" cy="911225"/>
        </a:xfrm>
        <a:custGeom>
          <a:avLst/>
          <a:gdLst>
            <a:gd name="connsiteX0" fmla="*/ 0 w 1819275"/>
            <a:gd name="connsiteY0" fmla="*/ 901700 h 911225"/>
            <a:gd name="connsiteX1" fmla="*/ 581025 w 1819275"/>
            <a:gd name="connsiteY1" fmla="*/ 130175 h 911225"/>
            <a:gd name="connsiteX2" fmla="*/ 1123950 w 1819275"/>
            <a:gd name="connsiteY2" fmla="*/ 130175 h 911225"/>
            <a:gd name="connsiteX3" fmla="*/ 1819275 w 1819275"/>
            <a:gd name="connsiteY3" fmla="*/ 911225 h 911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19275" h="911225">
              <a:moveTo>
                <a:pt x="0" y="901700"/>
              </a:moveTo>
              <a:cubicBezTo>
                <a:pt x="196850" y="580231"/>
                <a:pt x="393700" y="258762"/>
                <a:pt x="581025" y="130175"/>
              </a:cubicBezTo>
              <a:cubicBezTo>
                <a:pt x="768350" y="1588"/>
                <a:pt x="917575" y="0"/>
                <a:pt x="1123950" y="130175"/>
              </a:cubicBezTo>
              <a:cubicBezTo>
                <a:pt x="1330325" y="260350"/>
                <a:pt x="1704975" y="785813"/>
                <a:pt x="1819275" y="911225"/>
              </a:cubicBezTo>
            </a:path>
          </a:pathLst>
        </a:custGeom>
        <a:solidFill>
          <a:srgbClr val="00B0F0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6</xdr:col>
      <xdr:colOff>171450</xdr:colOff>
      <xdr:row>11</xdr:row>
      <xdr:rowOff>38100</xdr:rowOff>
    </xdr:from>
    <xdr:to>
      <xdr:col>7</xdr:col>
      <xdr:colOff>552450</xdr:colOff>
      <xdr:row>12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FB46A51-8477-1D88-4CC4-22EAB612C00E}"/>
            </a:ext>
          </a:extLst>
        </xdr:cNvPr>
        <xdr:cNvSpPr txBox="1"/>
      </xdr:nvSpPr>
      <xdr:spPr>
        <a:xfrm>
          <a:off x="4781550" y="2124075"/>
          <a:ext cx="9906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Sleeve Cap</a:t>
          </a:r>
        </a:p>
      </xdr:txBody>
    </xdr:sp>
    <xdr:clientData/>
  </xdr:twoCellAnchor>
  <xdr:twoCellAnchor>
    <xdr:from>
      <xdr:col>6</xdr:col>
      <xdr:colOff>285750</xdr:colOff>
      <xdr:row>26</xdr:row>
      <xdr:rowOff>38100</xdr:rowOff>
    </xdr:from>
    <xdr:to>
      <xdr:col>7</xdr:col>
      <xdr:colOff>571500</xdr:colOff>
      <xdr:row>27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1188F1A-5AA2-5A0E-009C-69F03D965D34}"/>
            </a:ext>
          </a:extLst>
        </xdr:cNvPr>
        <xdr:cNvSpPr/>
      </xdr:nvSpPr>
      <xdr:spPr>
        <a:xfrm>
          <a:off x="4895850" y="4981575"/>
          <a:ext cx="895350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10</xdr:row>
      <xdr:rowOff>171450</xdr:rowOff>
    </xdr:from>
    <xdr:to>
      <xdr:col>9</xdr:col>
      <xdr:colOff>9525</xdr:colOff>
      <xdr:row>26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174B980-6521-391D-C9E9-590B03737694}"/>
            </a:ext>
          </a:extLst>
        </xdr:cNvPr>
        <xdr:cNvSpPr/>
      </xdr:nvSpPr>
      <xdr:spPr>
        <a:xfrm>
          <a:off x="5924550" y="2124075"/>
          <a:ext cx="2676525" cy="291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9525</xdr:colOff>
      <xdr:row>10</xdr:row>
      <xdr:rowOff>161925</xdr:rowOff>
    </xdr:from>
    <xdr:to>
      <xdr:col>8</xdr:col>
      <xdr:colOff>238125</xdr:colOff>
      <xdr:row>16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F2FFE4-0C76-BC6C-1BE3-B62A00F5D8F5}"/>
            </a:ext>
          </a:extLst>
        </xdr:cNvPr>
        <xdr:cNvSpPr/>
      </xdr:nvSpPr>
      <xdr:spPr>
        <a:xfrm>
          <a:off x="5895975" y="2114550"/>
          <a:ext cx="22860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2505075</xdr:colOff>
      <xdr:row>10</xdr:row>
      <xdr:rowOff>171450</xdr:rowOff>
    </xdr:from>
    <xdr:to>
      <xdr:col>9</xdr:col>
      <xdr:colOff>28575</xdr:colOff>
      <xdr:row>16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D044A03-40EF-D2EC-11EB-CBC0F031DD01}"/>
            </a:ext>
          </a:extLst>
        </xdr:cNvPr>
        <xdr:cNvSpPr/>
      </xdr:nvSpPr>
      <xdr:spPr>
        <a:xfrm>
          <a:off x="8391525" y="2124075"/>
          <a:ext cx="22860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762000</xdr:colOff>
      <xdr:row>11</xdr:row>
      <xdr:rowOff>9525</xdr:rowOff>
    </xdr:from>
    <xdr:to>
      <xdr:col>8</xdr:col>
      <xdr:colOff>1971675</xdr:colOff>
      <xdr:row>12</xdr:row>
      <xdr:rowOff>9525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A190B3CE-A98E-6E80-8AB8-A64AED3A1783}"/>
            </a:ext>
          </a:extLst>
        </xdr:cNvPr>
        <xdr:cNvSpPr/>
      </xdr:nvSpPr>
      <xdr:spPr>
        <a:xfrm>
          <a:off x="6648450" y="2152650"/>
          <a:ext cx="1209675" cy="190500"/>
        </a:xfrm>
        <a:custGeom>
          <a:avLst/>
          <a:gdLst>
            <a:gd name="connsiteX0" fmla="*/ 0 w 1008063"/>
            <a:gd name="connsiteY0" fmla="*/ 9525 h 152400"/>
            <a:gd name="connsiteX1" fmla="*/ 419100 w 1008063"/>
            <a:gd name="connsiteY1" fmla="*/ 142875 h 152400"/>
            <a:gd name="connsiteX2" fmla="*/ 923925 w 1008063"/>
            <a:gd name="connsiteY2" fmla="*/ 66675 h 152400"/>
            <a:gd name="connsiteX3" fmla="*/ 923925 w 1008063"/>
            <a:gd name="connsiteY3" fmla="*/ 9525 h 152400"/>
            <a:gd name="connsiteX4" fmla="*/ 981075 w 1008063"/>
            <a:gd name="connsiteY4" fmla="*/ 9525 h 152400"/>
            <a:gd name="connsiteX5" fmla="*/ 981075 w 1008063"/>
            <a:gd name="connsiteY5" fmla="*/ 9525 h 15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8063" h="152400">
              <a:moveTo>
                <a:pt x="0" y="9525"/>
              </a:moveTo>
              <a:cubicBezTo>
                <a:pt x="132556" y="71437"/>
                <a:pt x="265113" y="133350"/>
                <a:pt x="419100" y="142875"/>
              </a:cubicBezTo>
              <a:cubicBezTo>
                <a:pt x="573087" y="152400"/>
                <a:pt x="839788" y="88900"/>
                <a:pt x="923925" y="66675"/>
              </a:cubicBezTo>
              <a:cubicBezTo>
                <a:pt x="1008063" y="44450"/>
                <a:pt x="914400" y="19050"/>
                <a:pt x="923925" y="9525"/>
              </a:cubicBezTo>
              <a:cubicBezTo>
                <a:pt x="933450" y="0"/>
                <a:pt x="981075" y="9525"/>
                <a:pt x="981075" y="9525"/>
              </a:cubicBezTo>
              <a:lnTo>
                <a:pt x="981075" y="9525"/>
              </a:lnTo>
            </a:path>
          </a:pathLst>
        </a:custGeom>
        <a:solidFill>
          <a:sysClr val="window" lastClr="FFFFFF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1247775</xdr:colOff>
      <xdr:row>11</xdr:row>
      <xdr:rowOff>188119</xdr:rowOff>
    </xdr:from>
    <xdr:to>
      <xdr:col>8</xdr:col>
      <xdr:colOff>1264920</xdr:colOff>
      <xdr:row>26</xdr:row>
      <xdr:rowOff>57150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21456E3-3455-F7FC-89FB-F7644FB1C497}"/>
            </a:ext>
          </a:extLst>
        </xdr:cNvPr>
        <xdr:cNvCxnSpPr>
          <a:stCxn id="5" idx="1"/>
        </xdr:cNvCxnSpPr>
      </xdr:nvCxnSpPr>
      <xdr:spPr>
        <a:xfrm flipH="1">
          <a:off x="7134225" y="2331244"/>
          <a:ext cx="17145" cy="2726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opLeftCell="A73" zoomScaleNormal="100" workbookViewId="0">
      <selection activeCell="A87" sqref="A87"/>
    </sheetView>
  </sheetViews>
  <sheetFormatPr defaultRowHeight="15" x14ac:dyDescent="0.25"/>
  <cols>
    <col min="1" max="1" width="22.7109375" customWidth="1"/>
    <col min="3" max="3" width="2.140625" customWidth="1"/>
    <col min="4" max="4" width="17.7109375" customWidth="1"/>
    <col min="9" max="9" width="40.5703125" customWidth="1"/>
    <col min="10" max="10" width="9.28515625" customWidth="1"/>
  </cols>
  <sheetData>
    <row r="1" spans="1:10" ht="18.75" x14ac:dyDescent="0.3">
      <c r="A1" s="1" t="s">
        <v>0</v>
      </c>
    </row>
    <row r="3" spans="1:10" x14ac:dyDescent="0.25">
      <c r="A3" s="8" t="s">
        <v>1</v>
      </c>
      <c r="B3" s="2" t="s">
        <v>2</v>
      </c>
      <c r="C3" s="2"/>
      <c r="D3" s="2"/>
      <c r="E3" s="2"/>
      <c r="G3" s="10" t="s">
        <v>25</v>
      </c>
      <c r="H3" s="10" t="s">
        <v>26</v>
      </c>
      <c r="I3" s="10"/>
    </row>
    <row r="4" spans="1:10" x14ac:dyDescent="0.25">
      <c r="A4" s="2" t="s">
        <v>3</v>
      </c>
      <c r="B4" s="7">
        <v>20</v>
      </c>
      <c r="C4" s="2"/>
      <c r="D4" s="2" t="s">
        <v>5</v>
      </c>
      <c r="E4" s="6">
        <f>ROUND(B4/4,1)</f>
        <v>5</v>
      </c>
      <c r="G4" s="7">
        <v>0.1</v>
      </c>
      <c r="H4" s="10" t="s">
        <v>27</v>
      </c>
      <c r="I4" s="10"/>
    </row>
    <row r="5" spans="1:10" x14ac:dyDescent="0.25">
      <c r="A5" s="2" t="s">
        <v>4</v>
      </c>
      <c r="B5" s="7">
        <v>24</v>
      </c>
      <c r="C5" s="2"/>
      <c r="D5" s="2" t="s">
        <v>6</v>
      </c>
      <c r="E5" s="6">
        <f>ROUND(B5/4,1)</f>
        <v>6</v>
      </c>
    </row>
    <row r="7" spans="1:10" x14ac:dyDescent="0.25">
      <c r="A7" s="9" t="s">
        <v>7</v>
      </c>
      <c r="B7" t="s">
        <v>8</v>
      </c>
      <c r="I7" s="14" t="s">
        <v>28</v>
      </c>
      <c r="J7" s="12"/>
    </row>
    <row r="8" spans="1:10" x14ac:dyDescent="0.25">
      <c r="A8" t="s">
        <v>9</v>
      </c>
      <c r="B8" s="3">
        <v>36</v>
      </c>
      <c r="I8" s="12" t="s">
        <v>29</v>
      </c>
      <c r="J8" s="13">
        <v>-0.1</v>
      </c>
    </row>
    <row r="9" spans="1:10" x14ac:dyDescent="0.25">
      <c r="A9" t="s">
        <v>10</v>
      </c>
      <c r="B9" s="3">
        <v>36</v>
      </c>
      <c r="D9" t="s">
        <v>12</v>
      </c>
      <c r="I9" s="12" t="s">
        <v>30</v>
      </c>
      <c r="J9" s="13">
        <v>0.1</v>
      </c>
    </row>
    <row r="10" spans="1:10" x14ac:dyDescent="0.25">
      <c r="A10" t="s">
        <v>11</v>
      </c>
      <c r="B10" s="3">
        <v>9</v>
      </c>
      <c r="I10" s="12" t="s">
        <v>31</v>
      </c>
      <c r="J10" s="13">
        <v>0.2</v>
      </c>
    </row>
    <row r="11" spans="1:10" x14ac:dyDescent="0.25">
      <c r="A11" t="s">
        <v>13</v>
      </c>
      <c r="B11" s="3">
        <v>12</v>
      </c>
      <c r="D11" t="s">
        <v>14</v>
      </c>
    </row>
    <row r="12" spans="1:10" x14ac:dyDescent="0.25">
      <c r="A12" t="s">
        <v>15</v>
      </c>
      <c r="D12" t="s">
        <v>17</v>
      </c>
    </row>
    <row r="13" spans="1:10" x14ac:dyDescent="0.25">
      <c r="A13" t="s">
        <v>16</v>
      </c>
      <c r="B13" s="3">
        <v>15</v>
      </c>
      <c r="D13" t="s">
        <v>18</v>
      </c>
    </row>
    <row r="14" spans="1:10" x14ac:dyDescent="0.25">
      <c r="D14" t="s">
        <v>19</v>
      </c>
    </row>
    <row r="17" spans="1:5" x14ac:dyDescent="0.25">
      <c r="A17" t="s">
        <v>20</v>
      </c>
      <c r="D17" t="s">
        <v>22</v>
      </c>
    </row>
    <row r="18" spans="1:5" x14ac:dyDescent="0.25">
      <c r="A18" t="s">
        <v>21</v>
      </c>
      <c r="B18" s="5">
        <f>ROUND(((B8*E4)/2)*(1+G4),)</f>
        <v>99</v>
      </c>
      <c r="D18" t="s">
        <v>47</v>
      </c>
    </row>
    <row r="19" spans="1:5" x14ac:dyDescent="0.25">
      <c r="B19" s="5">
        <f>ROUND((B8*E4)*(1+G4),)</f>
        <v>198</v>
      </c>
      <c r="D19" t="s">
        <v>23</v>
      </c>
    </row>
    <row r="21" spans="1:5" x14ac:dyDescent="0.25">
      <c r="A21" t="s">
        <v>21</v>
      </c>
      <c r="D21" t="s">
        <v>24</v>
      </c>
    </row>
    <row r="22" spans="1:5" x14ac:dyDescent="0.25">
      <c r="B22" s="4">
        <f>ROUND(((B9*E4)/2)*(1+G4),)</f>
        <v>99</v>
      </c>
      <c r="D22" t="s">
        <v>47</v>
      </c>
    </row>
    <row r="23" spans="1:5" x14ac:dyDescent="0.25">
      <c r="B23" s="4">
        <f>(B9*E4)*(1+G4)</f>
        <v>198.00000000000003</v>
      </c>
      <c r="D23" t="s">
        <v>23</v>
      </c>
    </row>
    <row r="24" spans="1:5" x14ac:dyDescent="0.25">
      <c r="B24" s="16"/>
    </row>
    <row r="25" spans="1:5" x14ac:dyDescent="0.25">
      <c r="A25" t="s">
        <v>48</v>
      </c>
      <c r="B25" s="16"/>
    </row>
    <row r="26" spans="1:5" x14ac:dyDescent="0.25">
      <c r="A26" t="s">
        <v>49</v>
      </c>
      <c r="B26" s="16"/>
    </row>
    <row r="28" spans="1:5" x14ac:dyDescent="0.25">
      <c r="A28" s="9" t="s">
        <v>32</v>
      </c>
      <c r="D28" t="s">
        <v>46</v>
      </c>
    </row>
    <row r="29" spans="1:5" x14ac:dyDescent="0.25">
      <c r="A29" t="s">
        <v>33</v>
      </c>
      <c r="B29" s="11">
        <f>(B11*E4)*(1+G4)</f>
        <v>66</v>
      </c>
      <c r="D29" t="s">
        <v>34</v>
      </c>
    </row>
    <row r="30" spans="1:5" x14ac:dyDescent="0.25">
      <c r="D30" t="s">
        <v>35</v>
      </c>
      <c r="E30" s="11">
        <f>B18-B29</f>
        <v>33</v>
      </c>
    </row>
    <row r="31" spans="1:5" x14ac:dyDescent="0.25">
      <c r="A31" s="15" t="s">
        <v>36</v>
      </c>
      <c r="B31" s="11">
        <f>E4</f>
        <v>5</v>
      </c>
    </row>
    <row r="32" spans="1:5" x14ac:dyDescent="0.25">
      <c r="A32" t="s">
        <v>37</v>
      </c>
    </row>
    <row r="34" spans="1:5" x14ac:dyDescent="0.25">
      <c r="A34" t="s">
        <v>38</v>
      </c>
    </row>
    <row r="35" spans="1:5" x14ac:dyDescent="0.25">
      <c r="A35" t="s">
        <v>39</v>
      </c>
      <c r="B35" s="11">
        <f>E30-(B31*2)</f>
        <v>23</v>
      </c>
      <c r="D35" t="s">
        <v>40</v>
      </c>
    </row>
    <row r="36" spans="1:5" x14ac:dyDescent="0.25">
      <c r="D36" t="s">
        <v>41</v>
      </c>
    </row>
    <row r="38" spans="1:5" x14ac:dyDescent="0.25">
      <c r="A38" t="s">
        <v>44</v>
      </c>
      <c r="B38" s="11">
        <f>ROUND(B35/2,)</f>
        <v>12</v>
      </c>
      <c r="D38" t="s">
        <v>42</v>
      </c>
    </row>
    <row r="39" spans="1:5" x14ac:dyDescent="0.25">
      <c r="D39" t="s">
        <v>43</v>
      </c>
    </row>
    <row r="40" spans="1:5" x14ac:dyDescent="0.25">
      <c r="A40" t="s">
        <v>128</v>
      </c>
      <c r="B40" s="11">
        <f>B10*E5</f>
        <v>54</v>
      </c>
    </row>
    <row r="43" spans="1:5" x14ac:dyDescent="0.25">
      <c r="A43" s="9" t="s">
        <v>32</v>
      </c>
      <c r="D43" t="s">
        <v>45</v>
      </c>
    </row>
    <row r="44" spans="1:5" x14ac:dyDescent="0.25">
      <c r="A44" t="s">
        <v>33</v>
      </c>
      <c r="B44" s="11">
        <f>(B11*E4)*(1+G4)</f>
        <v>66</v>
      </c>
      <c r="D44" t="s">
        <v>34</v>
      </c>
    </row>
    <row r="45" spans="1:5" x14ac:dyDescent="0.25">
      <c r="D45" t="s">
        <v>35</v>
      </c>
      <c r="E45" s="11">
        <f>B22-B44</f>
        <v>33</v>
      </c>
    </row>
    <row r="46" spans="1:5" x14ac:dyDescent="0.25">
      <c r="A46" s="15" t="s">
        <v>36</v>
      </c>
      <c r="B46" s="11">
        <f>E4</f>
        <v>5</v>
      </c>
    </row>
    <row r="47" spans="1:5" x14ac:dyDescent="0.25">
      <c r="A47" t="s">
        <v>37</v>
      </c>
    </row>
    <row r="49" spans="1:28" x14ac:dyDescent="0.25">
      <c r="A49" t="s">
        <v>38</v>
      </c>
    </row>
    <row r="50" spans="1:28" x14ac:dyDescent="0.25">
      <c r="A50" t="s">
        <v>39</v>
      </c>
      <c r="B50" s="11">
        <f>E45-(B46*2)</f>
        <v>23</v>
      </c>
      <c r="D50" t="s">
        <v>40</v>
      </c>
    </row>
    <row r="51" spans="1:28" x14ac:dyDescent="0.25">
      <c r="D51" t="s">
        <v>41</v>
      </c>
    </row>
    <row r="53" spans="1:28" x14ac:dyDescent="0.25">
      <c r="A53" t="s">
        <v>44</v>
      </c>
      <c r="B53" s="11">
        <f>ROUND(B50/2,)</f>
        <v>12</v>
      </c>
      <c r="D53" t="s">
        <v>42</v>
      </c>
    </row>
    <row r="54" spans="1:28" x14ac:dyDescent="0.25">
      <c r="D54" t="s">
        <v>43</v>
      </c>
    </row>
    <row r="57" spans="1:28" x14ac:dyDescent="0.25">
      <c r="A57" t="s">
        <v>50</v>
      </c>
    </row>
    <row r="58" spans="1:28" x14ac:dyDescent="0.25">
      <c r="A58" t="s">
        <v>51</v>
      </c>
    </row>
    <row r="60" spans="1:28" x14ac:dyDescent="0.25">
      <c r="A60" s="9" t="s">
        <v>52</v>
      </c>
      <c r="D60" t="s">
        <v>125</v>
      </c>
    </row>
    <row r="62" spans="1:28" x14ac:dyDescent="0.25">
      <c r="A62" t="s">
        <v>115</v>
      </c>
      <c r="B62" s="11">
        <f>IF($B$8&lt;=52,(VLOOKUP($B$8, CMtoBNW,2,TRUE)),9)</f>
        <v>7</v>
      </c>
      <c r="D62" t="s">
        <v>116</v>
      </c>
    </row>
    <row r="64" spans="1:28" x14ac:dyDescent="0.25">
      <c r="A64" t="s">
        <v>117</v>
      </c>
      <c r="B64" s="11">
        <f>B62*E4</f>
        <v>35</v>
      </c>
      <c r="D64" t="s">
        <v>118</v>
      </c>
      <c r="AA64" t="s">
        <v>113</v>
      </c>
      <c r="AB64" t="s">
        <v>114</v>
      </c>
    </row>
    <row r="65" spans="1:28" x14ac:dyDescent="0.25">
      <c r="AA65">
        <v>20</v>
      </c>
      <c r="AB65">
        <v>5</v>
      </c>
    </row>
    <row r="66" spans="1:28" x14ac:dyDescent="0.25">
      <c r="A66" t="s">
        <v>119</v>
      </c>
      <c r="B66" s="11">
        <f>(B44-B64)/2</f>
        <v>15.5</v>
      </c>
      <c r="D66" t="s">
        <v>121</v>
      </c>
      <c r="AA66">
        <v>21</v>
      </c>
      <c r="AB66">
        <v>5</v>
      </c>
    </row>
    <row r="67" spans="1:28" x14ac:dyDescent="0.25">
      <c r="A67" t="s">
        <v>120</v>
      </c>
      <c r="D67" t="s">
        <v>122</v>
      </c>
      <c r="H67" s="16"/>
      <c r="AA67">
        <v>22</v>
      </c>
      <c r="AB67">
        <v>5</v>
      </c>
    </row>
    <row r="68" spans="1:28" x14ac:dyDescent="0.25">
      <c r="D68" t="s">
        <v>123</v>
      </c>
      <c r="AA68">
        <v>23</v>
      </c>
      <c r="AB68">
        <v>5</v>
      </c>
    </row>
    <row r="69" spans="1:28" x14ac:dyDescent="0.25">
      <c r="AA69">
        <v>24</v>
      </c>
      <c r="AB69">
        <v>5.5</v>
      </c>
    </row>
    <row r="70" spans="1:28" x14ac:dyDescent="0.25">
      <c r="D70" t="s">
        <v>124</v>
      </c>
      <c r="AA70">
        <v>25</v>
      </c>
      <c r="AB70">
        <v>5.5</v>
      </c>
    </row>
    <row r="72" spans="1:28" x14ac:dyDescent="0.25">
      <c r="A72" t="s">
        <v>126</v>
      </c>
      <c r="B72" s="3">
        <v>2.5</v>
      </c>
      <c r="D72" t="s">
        <v>127</v>
      </c>
      <c r="AA72">
        <v>26</v>
      </c>
      <c r="AB72">
        <v>5.5</v>
      </c>
    </row>
    <row r="73" spans="1:28" x14ac:dyDescent="0.25">
      <c r="AA73">
        <v>27</v>
      </c>
      <c r="AB73">
        <v>5.5</v>
      </c>
    </row>
    <row r="74" spans="1:28" x14ac:dyDescent="0.25">
      <c r="A74" t="s">
        <v>129</v>
      </c>
      <c r="B74" s="11">
        <f>B10-B72</f>
        <v>6.5</v>
      </c>
      <c r="D74" t="s">
        <v>131</v>
      </c>
      <c r="AA74">
        <v>31</v>
      </c>
      <c r="AB74">
        <v>6</v>
      </c>
    </row>
    <row r="75" spans="1:28" x14ac:dyDescent="0.25">
      <c r="A75" t="s">
        <v>130</v>
      </c>
      <c r="AA75">
        <v>32</v>
      </c>
      <c r="AB75">
        <v>6.5</v>
      </c>
    </row>
    <row r="76" spans="1:28" x14ac:dyDescent="0.25">
      <c r="AA76">
        <v>33</v>
      </c>
      <c r="AB76">
        <v>6.5</v>
      </c>
    </row>
    <row r="77" spans="1:28" x14ac:dyDescent="0.25">
      <c r="A77" t="s">
        <v>132</v>
      </c>
      <c r="B77" s="11">
        <f>B64-(2*E4)</f>
        <v>25</v>
      </c>
      <c r="D77" t="s">
        <v>134</v>
      </c>
      <c r="AA77">
        <v>34</v>
      </c>
      <c r="AB77">
        <v>6.5</v>
      </c>
    </row>
    <row r="78" spans="1:28" x14ac:dyDescent="0.25">
      <c r="A78" t="s">
        <v>133</v>
      </c>
      <c r="AA78">
        <v>35</v>
      </c>
      <c r="AB78">
        <v>6.5</v>
      </c>
    </row>
    <row r="79" spans="1:28" x14ac:dyDescent="0.25">
      <c r="AA79">
        <v>36</v>
      </c>
      <c r="AB79">
        <v>7</v>
      </c>
    </row>
    <row r="80" spans="1:28" x14ac:dyDescent="0.25">
      <c r="A80" t="s">
        <v>44</v>
      </c>
      <c r="B80" s="11">
        <f>(B64-B77)/2</f>
        <v>5</v>
      </c>
      <c r="D80" t="s">
        <v>135</v>
      </c>
      <c r="AA80">
        <v>37</v>
      </c>
      <c r="AB80">
        <v>7</v>
      </c>
    </row>
    <row r="81" spans="1:28" x14ac:dyDescent="0.25">
      <c r="D81" t="s">
        <v>136</v>
      </c>
      <c r="AA81">
        <v>38</v>
      </c>
      <c r="AB81">
        <v>7</v>
      </c>
    </row>
    <row r="82" spans="1:28" x14ac:dyDescent="0.25">
      <c r="D82" t="s">
        <v>137</v>
      </c>
      <c r="AA82">
        <v>39</v>
      </c>
      <c r="AB82">
        <v>7</v>
      </c>
    </row>
    <row r="83" spans="1:28" x14ac:dyDescent="0.25">
      <c r="D83" t="s">
        <v>138</v>
      </c>
      <c r="AA83">
        <v>40</v>
      </c>
      <c r="AB83">
        <v>7.5</v>
      </c>
    </row>
    <row r="84" spans="1:28" x14ac:dyDescent="0.25">
      <c r="AA84">
        <v>41</v>
      </c>
      <c r="AB84">
        <v>7.5</v>
      </c>
    </row>
    <row r="85" spans="1:28" x14ac:dyDescent="0.25">
      <c r="D85" t="s">
        <v>139</v>
      </c>
      <c r="AA85">
        <v>42</v>
      </c>
      <c r="AB85">
        <v>7.5</v>
      </c>
    </row>
    <row r="86" spans="1:28" x14ac:dyDescent="0.25">
      <c r="D86" t="s">
        <v>140</v>
      </c>
      <c r="AA86">
        <v>43</v>
      </c>
      <c r="AB86">
        <v>7.5</v>
      </c>
    </row>
    <row r="87" spans="1:28" x14ac:dyDescent="0.25">
      <c r="D87" t="s">
        <v>141</v>
      </c>
      <c r="AA87">
        <v>44</v>
      </c>
      <c r="AB87">
        <v>8</v>
      </c>
    </row>
    <row r="88" spans="1:28" x14ac:dyDescent="0.25">
      <c r="AA88">
        <v>45</v>
      </c>
      <c r="AB88">
        <v>8</v>
      </c>
    </row>
    <row r="89" spans="1:28" x14ac:dyDescent="0.25">
      <c r="A89" s="22" t="s">
        <v>151</v>
      </c>
      <c r="B89" s="23"/>
      <c r="C89" s="23"/>
      <c r="D89" s="23"/>
      <c r="E89" s="23"/>
      <c r="F89" s="23"/>
      <c r="G89" s="23"/>
      <c r="H89" s="23"/>
      <c r="I89" s="23"/>
      <c r="J89" s="23"/>
      <c r="AA89">
        <v>46</v>
      </c>
      <c r="AB89">
        <v>8</v>
      </c>
    </row>
    <row r="90" spans="1:28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AA90">
        <v>47</v>
      </c>
      <c r="AB90">
        <v>8</v>
      </c>
    </row>
    <row r="91" spans="1:28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AA91">
        <v>48</v>
      </c>
      <c r="AB91">
        <v>8.5</v>
      </c>
    </row>
    <row r="92" spans="1:28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AA92">
        <v>49</v>
      </c>
      <c r="AB92">
        <v>8.5</v>
      </c>
    </row>
    <row r="93" spans="1:28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AA93">
        <v>50</v>
      </c>
      <c r="AB93">
        <v>8.5</v>
      </c>
    </row>
    <row r="94" spans="1:28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AA94">
        <v>51</v>
      </c>
      <c r="AB94">
        <v>8.5</v>
      </c>
    </row>
    <row r="95" spans="1:28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AA95">
        <v>52</v>
      </c>
      <c r="AB95">
        <v>8.5</v>
      </c>
    </row>
  </sheetData>
  <sheetProtection sheet="1"/>
  <mergeCells count="1">
    <mergeCell ref="A89:J95"/>
  </mergeCells>
  <pageMargins left="0.5" right="0.59" top="0.75" bottom="0.75" header="0.28000000000000003" footer="0.3"/>
  <pageSetup scale="87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topLeftCell="A64" workbookViewId="0">
      <selection activeCell="A79" sqref="A79:J85"/>
    </sheetView>
  </sheetViews>
  <sheetFormatPr defaultRowHeight="15" x14ac:dyDescent="0.25"/>
  <cols>
    <col min="1" max="1" width="21.7109375" customWidth="1"/>
    <col min="3" max="3" width="10.85546875" customWidth="1"/>
  </cols>
  <sheetData>
    <row r="1" spans="1:29" ht="18.75" x14ac:dyDescent="0.3">
      <c r="A1" s="1" t="s">
        <v>53</v>
      </c>
    </row>
    <row r="2" spans="1:29" ht="14.25" customHeight="1" x14ac:dyDescent="0.3">
      <c r="A2" s="1"/>
    </row>
    <row r="3" spans="1:29" ht="13.5" customHeight="1" x14ac:dyDescent="0.25">
      <c r="A3" s="8" t="s">
        <v>1</v>
      </c>
      <c r="B3" s="2" t="s">
        <v>2</v>
      </c>
      <c r="C3" s="2"/>
      <c r="D3" s="2"/>
      <c r="E3" s="2"/>
      <c r="G3" s="10" t="s">
        <v>25</v>
      </c>
      <c r="H3" s="10"/>
      <c r="I3" s="18"/>
    </row>
    <row r="4" spans="1:29" ht="13.5" customHeight="1" x14ac:dyDescent="0.25">
      <c r="A4" s="2" t="s">
        <v>3</v>
      </c>
      <c r="B4" s="19">
        <f>'Front&amp;Back_pullover'!B4</f>
        <v>20</v>
      </c>
      <c r="C4" s="2"/>
      <c r="D4" s="2" t="s">
        <v>5</v>
      </c>
      <c r="E4" s="6">
        <f>ROUND(B4/4,1)</f>
        <v>5</v>
      </c>
      <c r="G4" s="19">
        <f>'Front&amp;Back_pullover'!G4</f>
        <v>0.1</v>
      </c>
      <c r="H4" s="10"/>
      <c r="I4" s="18"/>
    </row>
    <row r="5" spans="1:29" ht="14.25" customHeight="1" x14ac:dyDescent="0.25">
      <c r="A5" s="2" t="s">
        <v>4</v>
      </c>
      <c r="B5" s="19">
        <f>'Front&amp;Back_pullover'!B5</f>
        <v>24</v>
      </c>
      <c r="C5" s="2"/>
      <c r="D5" s="2" t="s">
        <v>6</v>
      </c>
      <c r="E5" s="6">
        <f>ROUND(B5/4,1)</f>
        <v>6</v>
      </c>
    </row>
    <row r="6" spans="1:29" ht="15" customHeight="1" x14ac:dyDescent="0.3">
      <c r="A6" s="1"/>
    </row>
    <row r="7" spans="1:29" x14ac:dyDescent="0.25">
      <c r="A7" s="9" t="s">
        <v>61</v>
      </c>
    </row>
    <row r="8" spans="1:29" x14ac:dyDescent="0.25">
      <c r="A8" s="17" t="s">
        <v>11</v>
      </c>
      <c r="B8" s="7">
        <v>10</v>
      </c>
      <c r="C8" t="s">
        <v>56</v>
      </c>
    </row>
    <row r="9" spans="1:29" x14ac:dyDescent="0.25">
      <c r="A9" s="17"/>
    </row>
    <row r="10" spans="1:29" x14ac:dyDescent="0.25">
      <c r="A10" t="s">
        <v>54</v>
      </c>
      <c r="B10" s="7">
        <v>12</v>
      </c>
      <c r="C10" t="s">
        <v>60</v>
      </c>
    </row>
    <row r="11" spans="1:29" x14ac:dyDescent="0.25">
      <c r="A11" t="s">
        <v>55</v>
      </c>
    </row>
    <row r="12" spans="1:29" x14ac:dyDescent="0.25">
      <c r="A12" s="15"/>
    </row>
    <row r="13" spans="1:29" x14ac:dyDescent="0.25">
      <c r="A13" t="s">
        <v>57</v>
      </c>
      <c r="B13" s="7">
        <v>7</v>
      </c>
    </row>
    <row r="15" spans="1:29" x14ac:dyDescent="0.25">
      <c r="A15" t="s">
        <v>58</v>
      </c>
      <c r="B15" s="7">
        <v>8.5</v>
      </c>
    </row>
    <row r="16" spans="1:29" x14ac:dyDescent="0.25">
      <c r="A16" t="s">
        <v>59</v>
      </c>
      <c r="AA16" t="s">
        <v>75</v>
      </c>
      <c r="AC16">
        <f>B26+B29</f>
        <v>57</v>
      </c>
    </row>
    <row r="17" spans="1:29" x14ac:dyDescent="0.25">
      <c r="AA17" t="s">
        <v>76</v>
      </c>
      <c r="AC17">
        <f>AC16+1</f>
        <v>58</v>
      </c>
    </row>
    <row r="18" spans="1:29" x14ac:dyDescent="0.25">
      <c r="A18" t="s">
        <v>62</v>
      </c>
      <c r="B18" s="7">
        <v>16</v>
      </c>
    </row>
    <row r="19" spans="1:29" x14ac:dyDescent="0.25">
      <c r="A19" t="s">
        <v>63</v>
      </c>
    </row>
    <row r="21" spans="1:29" x14ac:dyDescent="0.25">
      <c r="A21" t="s">
        <v>81</v>
      </c>
      <c r="B21" s="3">
        <v>2</v>
      </c>
    </row>
    <row r="22" spans="1:29" x14ac:dyDescent="0.25">
      <c r="A22" t="s">
        <v>82</v>
      </c>
    </row>
    <row r="24" spans="1:29" x14ac:dyDescent="0.25">
      <c r="A24" s="9" t="s">
        <v>64</v>
      </c>
    </row>
    <row r="26" spans="1:29" x14ac:dyDescent="0.25">
      <c r="A26" t="s">
        <v>65</v>
      </c>
      <c r="B26" s="20">
        <f>B13*E4</f>
        <v>35</v>
      </c>
      <c r="C26" t="s">
        <v>66</v>
      </c>
    </row>
    <row r="27" spans="1:29" x14ac:dyDescent="0.25">
      <c r="C27" t="s">
        <v>67</v>
      </c>
    </row>
    <row r="29" spans="1:29" x14ac:dyDescent="0.25">
      <c r="A29" t="s">
        <v>68</v>
      </c>
      <c r="B29" s="20">
        <f>ROUND(((B15*1.33)*E4)-B26,)</f>
        <v>22</v>
      </c>
      <c r="C29" t="s">
        <v>70</v>
      </c>
    </row>
    <row r="30" spans="1:29" x14ac:dyDescent="0.25">
      <c r="A30" t="s">
        <v>69</v>
      </c>
      <c r="C30" t="s">
        <v>83</v>
      </c>
    </row>
    <row r="31" spans="1:29" x14ac:dyDescent="0.25">
      <c r="A31" t="s">
        <v>74</v>
      </c>
      <c r="B31" s="20">
        <f>B26+B29</f>
        <v>57</v>
      </c>
    </row>
    <row r="33" spans="1:7" x14ac:dyDescent="0.25">
      <c r="A33" t="s">
        <v>71</v>
      </c>
    </row>
    <row r="34" spans="1:7" x14ac:dyDescent="0.25">
      <c r="A34" t="s">
        <v>63</v>
      </c>
      <c r="B34" s="20">
        <f>ROUND((B10*1.33)*E4,)</f>
        <v>80</v>
      </c>
      <c r="C34" t="s">
        <v>66</v>
      </c>
    </row>
    <row r="36" spans="1:7" x14ac:dyDescent="0.25">
      <c r="A36" t="s">
        <v>72</v>
      </c>
      <c r="B36" s="20">
        <f>ROUND(B34-B31,)</f>
        <v>23</v>
      </c>
      <c r="C36" t="s">
        <v>77</v>
      </c>
      <c r="G36" s="20">
        <f>B36+1</f>
        <v>24</v>
      </c>
    </row>
    <row r="37" spans="1:7" x14ac:dyDescent="0.25">
      <c r="A37" t="s">
        <v>73</v>
      </c>
    </row>
    <row r="39" spans="1:7" x14ac:dyDescent="0.25">
      <c r="A39" t="s">
        <v>78</v>
      </c>
      <c r="B39" s="20">
        <f>ROUND(B36/2,)</f>
        <v>12</v>
      </c>
      <c r="C39" t="s">
        <v>79</v>
      </c>
    </row>
    <row r="41" spans="1:7" x14ac:dyDescent="0.25">
      <c r="A41" t="s">
        <v>80</v>
      </c>
      <c r="B41" s="20">
        <f>ROUND(((B18-B21)-2)*E5,)</f>
        <v>72</v>
      </c>
      <c r="C41" t="s">
        <v>84</v>
      </c>
    </row>
    <row r="43" spans="1:7" x14ac:dyDescent="0.25">
      <c r="A43" t="s">
        <v>85</v>
      </c>
      <c r="B43" s="20">
        <f>B41/B39</f>
        <v>6</v>
      </c>
      <c r="C43" t="s">
        <v>87</v>
      </c>
    </row>
    <row r="44" spans="1:7" x14ac:dyDescent="0.25">
      <c r="C44" t="s">
        <v>86</v>
      </c>
    </row>
    <row r="46" spans="1:7" x14ac:dyDescent="0.25">
      <c r="A46" t="s">
        <v>99</v>
      </c>
      <c r="B46" s="20">
        <f>B31+(12*2)</f>
        <v>81</v>
      </c>
    </row>
    <row r="48" spans="1:7" x14ac:dyDescent="0.25">
      <c r="A48" s="9" t="s">
        <v>88</v>
      </c>
    </row>
    <row r="50" spans="1:4" x14ac:dyDescent="0.25">
      <c r="A50" t="s">
        <v>89</v>
      </c>
      <c r="B50" s="20">
        <f>B8-2</f>
        <v>8</v>
      </c>
      <c r="C50" t="s">
        <v>90</v>
      </c>
    </row>
    <row r="51" spans="1:4" x14ac:dyDescent="0.25">
      <c r="C51" t="s">
        <v>91</v>
      </c>
    </row>
    <row r="53" spans="1:4" x14ac:dyDescent="0.25">
      <c r="A53" t="s">
        <v>92</v>
      </c>
      <c r="B53" s="20">
        <f>E4</f>
        <v>5</v>
      </c>
      <c r="C53" t="s">
        <v>93</v>
      </c>
    </row>
    <row r="54" spans="1:4" x14ac:dyDescent="0.25">
      <c r="B54" s="21"/>
    </row>
    <row r="55" spans="1:4" x14ac:dyDescent="0.25">
      <c r="B55" s="21"/>
    </row>
    <row r="57" spans="1:4" x14ac:dyDescent="0.25">
      <c r="A57" t="s">
        <v>94</v>
      </c>
    </row>
    <row r="58" spans="1:4" x14ac:dyDescent="0.25">
      <c r="A58" t="s">
        <v>95</v>
      </c>
      <c r="B58" s="20">
        <f>E4*3</f>
        <v>15</v>
      </c>
      <c r="C58" t="s">
        <v>96</v>
      </c>
      <c r="D58" t="s">
        <v>100</v>
      </c>
    </row>
    <row r="60" spans="1:4" x14ac:dyDescent="0.25">
      <c r="A60" t="s">
        <v>97</v>
      </c>
      <c r="B60" s="20">
        <f>B34-(B53*2)</f>
        <v>70</v>
      </c>
    </row>
    <row r="61" spans="1:4" x14ac:dyDescent="0.25">
      <c r="A61" t="s">
        <v>98</v>
      </c>
    </row>
    <row r="63" spans="1:4" x14ac:dyDescent="0.25">
      <c r="A63" t="s">
        <v>97</v>
      </c>
      <c r="B63" s="20">
        <f>B60-B58</f>
        <v>55</v>
      </c>
    </row>
    <row r="64" spans="1:4" x14ac:dyDescent="0.25">
      <c r="A64" t="s">
        <v>101</v>
      </c>
    </row>
    <row r="66" spans="1:10" x14ac:dyDescent="0.25">
      <c r="A66" t="s">
        <v>102</v>
      </c>
      <c r="B66" s="20">
        <f>ROUND(B63/2,)</f>
        <v>28</v>
      </c>
      <c r="C66" t="s">
        <v>103</v>
      </c>
    </row>
    <row r="68" spans="1:10" x14ac:dyDescent="0.25">
      <c r="A68" t="s">
        <v>104</v>
      </c>
      <c r="B68" s="20">
        <f>(B50-1)*E5</f>
        <v>42</v>
      </c>
    </row>
    <row r="69" spans="1:10" x14ac:dyDescent="0.25">
      <c r="A69" t="s">
        <v>105</v>
      </c>
    </row>
    <row r="71" spans="1:10" x14ac:dyDescent="0.25">
      <c r="A71" t="s">
        <v>106</v>
      </c>
    </row>
    <row r="72" spans="1:10" x14ac:dyDescent="0.25">
      <c r="A72" t="s">
        <v>107</v>
      </c>
      <c r="B72" s="20">
        <f>E5</f>
        <v>6</v>
      </c>
    </row>
    <row r="74" spans="1:10" x14ac:dyDescent="0.25">
      <c r="A74" t="s">
        <v>108</v>
      </c>
      <c r="B74" s="20">
        <f>B58/6</f>
        <v>2.5</v>
      </c>
      <c r="C74" t="s">
        <v>110</v>
      </c>
    </row>
    <row r="75" spans="1:10" x14ac:dyDescent="0.25">
      <c r="A75" t="s">
        <v>109</v>
      </c>
      <c r="C75" t="s">
        <v>111</v>
      </c>
    </row>
    <row r="76" spans="1:10" x14ac:dyDescent="0.25">
      <c r="C76" t="s">
        <v>112</v>
      </c>
    </row>
    <row r="79" spans="1:10" x14ac:dyDescent="0.25">
      <c r="A79" s="22" t="s">
        <v>151</v>
      </c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</row>
  </sheetData>
  <sheetProtection sheet="1"/>
  <mergeCells count="1">
    <mergeCell ref="A79:J8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zoomScaleNormal="100" workbookViewId="0">
      <selection activeCell="B15" sqref="B15"/>
    </sheetView>
  </sheetViews>
  <sheetFormatPr defaultRowHeight="15" x14ac:dyDescent="0.25"/>
  <cols>
    <col min="1" max="1" width="22.7109375" customWidth="1"/>
    <col min="3" max="3" width="2.140625" customWidth="1"/>
    <col min="4" max="4" width="17.7109375" customWidth="1"/>
    <col min="9" max="9" width="40.5703125" customWidth="1"/>
    <col min="10" max="10" width="9.28515625" customWidth="1"/>
  </cols>
  <sheetData>
    <row r="1" spans="1:10" ht="18.75" x14ac:dyDescent="0.3">
      <c r="A1" s="1" t="s">
        <v>142</v>
      </c>
    </row>
    <row r="3" spans="1:10" x14ac:dyDescent="0.25">
      <c r="A3" s="8" t="s">
        <v>1</v>
      </c>
      <c r="B3" s="2" t="s">
        <v>2</v>
      </c>
      <c r="C3" s="2"/>
      <c r="D3" s="2"/>
      <c r="E3" s="2"/>
      <c r="G3" s="10" t="s">
        <v>25</v>
      </c>
      <c r="H3" s="10" t="s">
        <v>26</v>
      </c>
      <c r="I3" s="10"/>
    </row>
    <row r="4" spans="1:10" x14ac:dyDescent="0.25">
      <c r="A4" s="2" t="s">
        <v>3</v>
      </c>
      <c r="B4" s="7">
        <v>20</v>
      </c>
      <c r="C4" s="2"/>
      <c r="D4" s="2" t="s">
        <v>5</v>
      </c>
      <c r="E4" s="6">
        <f>ROUND(B4/4,1)</f>
        <v>5</v>
      </c>
      <c r="G4" s="7">
        <v>0.1</v>
      </c>
      <c r="H4" s="10" t="s">
        <v>27</v>
      </c>
      <c r="I4" s="10"/>
    </row>
    <row r="5" spans="1:10" x14ac:dyDescent="0.25">
      <c r="A5" s="2" t="s">
        <v>4</v>
      </c>
      <c r="B5" s="7">
        <v>24</v>
      </c>
      <c r="C5" s="2"/>
      <c r="D5" s="2" t="s">
        <v>6</v>
      </c>
      <c r="E5" s="6">
        <f>ROUND(B5/4,1)</f>
        <v>6</v>
      </c>
    </row>
    <row r="7" spans="1:10" x14ac:dyDescent="0.25">
      <c r="A7" s="9" t="s">
        <v>7</v>
      </c>
      <c r="B7" t="s">
        <v>8</v>
      </c>
      <c r="I7" s="14" t="s">
        <v>28</v>
      </c>
      <c r="J7" s="12"/>
    </row>
    <row r="8" spans="1:10" x14ac:dyDescent="0.25">
      <c r="A8" t="s">
        <v>9</v>
      </c>
      <c r="B8" s="3">
        <v>36</v>
      </c>
      <c r="I8" s="12" t="s">
        <v>29</v>
      </c>
      <c r="J8" s="13">
        <v>-0.1</v>
      </c>
    </row>
    <row r="9" spans="1:10" x14ac:dyDescent="0.25">
      <c r="A9" t="s">
        <v>10</v>
      </c>
      <c r="B9" s="3">
        <v>36</v>
      </c>
      <c r="D9" t="s">
        <v>12</v>
      </c>
      <c r="I9" s="12" t="s">
        <v>30</v>
      </c>
      <c r="J9" s="13">
        <v>0.1</v>
      </c>
    </row>
    <row r="10" spans="1:10" x14ac:dyDescent="0.25">
      <c r="A10" t="s">
        <v>11</v>
      </c>
      <c r="B10" s="3">
        <v>9</v>
      </c>
      <c r="I10" s="12" t="s">
        <v>31</v>
      </c>
      <c r="J10" s="13">
        <v>0.2</v>
      </c>
    </row>
    <row r="11" spans="1:10" x14ac:dyDescent="0.25">
      <c r="A11" t="s">
        <v>13</v>
      </c>
      <c r="B11" s="3">
        <v>12</v>
      </c>
      <c r="D11" t="s">
        <v>14</v>
      </c>
    </row>
    <row r="12" spans="1:10" x14ac:dyDescent="0.25">
      <c r="A12" t="s">
        <v>15</v>
      </c>
      <c r="D12" t="s">
        <v>17</v>
      </c>
    </row>
    <row r="13" spans="1:10" x14ac:dyDescent="0.25">
      <c r="A13" t="s">
        <v>16</v>
      </c>
      <c r="B13" s="3">
        <v>15</v>
      </c>
      <c r="D13" t="s">
        <v>18</v>
      </c>
    </row>
    <row r="14" spans="1:10" x14ac:dyDescent="0.25">
      <c r="D14" t="s">
        <v>19</v>
      </c>
    </row>
    <row r="15" spans="1:10" x14ac:dyDescent="0.25">
      <c r="A15" t="s">
        <v>145</v>
      </c>
      <c r="B15" s="7">
        <v>1.5</v>
      </c>
      <c r="D15" t="s">
        <v>146</v>
      </c>
    </row>
    <row r="17" spans="1:4" x14ac:dyDescent="0.25">
      <c r="A17" t="s">
        <v>20</v>
      </c>
      <c r="D17" t="s">
        <v>22</v>
      </c>
    </row>
    <row r="18" spans="1:4" x14ac:dyDescent="0.25">
      <c r="A18" t="s">
        <v>21</v>
      </c>
      <c r="B18" s="5">
        <f>ROUND(((B8*E4)/2)*(1+G4),)</f>
        <v>99</v>
      </c>
      <c r="D18" t="s">
        <v>143</v>
      </c>
    </row>
    <row r="19" spans="1:4" x14ac:dyDescent="0.25">
      <c r="B19" s="5">
        <f>((B8*E4)*(1+G4))/2</f>
        <v>99.000000000000014</v>
      </c>
      <c r="D19" t="s">
        <v>144</v>
      </c>
    </row>
    <row r="21" spans="1:4" x14ac:dyDescent="0.25">
      <c r="A21" t="s">
        <v>21</v>
      </c>
      <c r="D21" t="s">
        <v>24</v>
      </c>
    </row>
    <row r="22" spans="1:4" x14ac:dyDescent="0.25">
      <c r="B22" s="4">
        <f>ROUND(((B9*E4)/2)*(1+G4),)</f>
        <v>99</v>
      </c>
      <c r="D22" t="s">
        <v>143</v>
      </c>
    </row>
    <row r="23" spans="1:4" x14ac:dyDescent="0.25">
      <c r="B23" s="4">
        <f>((B9*E4)*(1+G4))/2</f>
        <v>99.000000000000014</v>
      </c>
      <c r="D23" t="s">
        <v>144</v>
      </c>
    </row>
    <row r="24" spans="1:4" x14ac:dyDescent="0.25">
      <c r="B24" s="16"/>
    </row>
    <row r="25" spans="1:4" x14ac:dyDescent="0.25">
      <c r="A25" t="s">
        <v>48</v>
      </c>
      <c r="B25" s="16"/>
    </row>
    <row r="26" spans="1:4" x14ac:dyDescent="0.25">
      <c r="A26" t="s">
        <v>49</v>
      </c>
      <c r="B26" s="16"/>
    </row>
    <row r="27" spans="1:4" x14ac:dyDescent="0.25">
      <c r="B27" s="16"/>
    </row>
    <row r="28" spans="1:4" x14ac:dyDescent="0.25">
      <c r="A28" t="s">
        <v>147</v>
      </c>
      <c r="B28" s="11">
        <f>ROUND(B15*E4,)</f>
        <v>8</v>
      </c>
      <c r="D28" t="s">
        <v>149</v>
      </c>
    </row>
    <row r="29" spans="1:4" x14ac:dyDescent="0.25">
      <c r="B29" s="16"/>
      <c r="D29" t="s">
        <v>148</v>
      </c>
    </row>
    <row r="30" spans="1:4" x14ac:dyDescent="0.25">
      <c r="B30" s="16"/>
    </row>
    <row r="31" spans="1:4" x14ac:dyDescent="0.25">
      <c r="A31" t="s">
        <v>150</v>
      </c>
      <c r="B31" s="16"/>
    </row>
    <row r="32" spans="1:4" x14ac:dyDescent="0.25">
      <c r="B32" s="16"/>
    </row>
    <row r="34" spans="1:5" x14ac:dyDescent="0.25">
      <c r="A34" s="9" t="s">
        <v>32</v>
      </c>
      <c r="D34" t="s">
        <v>46</v>
      </c>
    </row>
    <row r="35" spans="1:5" x14ac:dyDescent="0.25">
      <c r="A35" t="s">
        <v>33</v>
      </c>
      <c r="B35" s="11">
        <f>(B11*E4)*(1+G4)</f>
        <v>66</v>
      </c>
      <c r="D35" t="s">
        <v>34</v>
      </c>
    </row>
    <row r="36" spans="1:5" x14ac:dyDescent="0.25">
      <c r="D36" t="s">
        <v>35</v>
      </c>
      <c r="E36" s="11">
        <f>B18-B35</f>
        <v>33</v>
      </c>
    </row>
    <row r="37" spans="1:5" x14ac:dyDescent="0.25">
      <c r="A37" s="15" t="s">
        <v>36</v>
      </c>
      <c r="B37" s="11">
        <f>E4</f>
        <v>5</v>
      </c>
    </row>
    <row r="38" spans="1:5" x14ac:dyDescent="0.25">
      <c r="A38" t="s">
        <v>37</v>
      </c>
    </row>
    <row r="40" spans="1:5" x14ac:dyDescent="0.25">
      <c r="A40" t="s">
        <v>38</v>
      </c>
    </row>
    <row r="41" spans="1:5" x14ac:dyDescent="0.25">
      <c r="A41" t="s">
        <v>39</v>
      </c>
      <c r="B41" s="11">
        <f>E36-(B37*2)</f>
        <v>23</v>
      </c>
      <c r="D41" t="s">
        <v>40</v>
      </c>
    </row>
    <row r="42" spans="1:5" x14ac:dyDescent="0.25">
      <c r="D42" t="s">
        <v>41</v>
      </c>
    </row>
    <row r="44" spans="1:5" x14ac:dyDescent="0.25">
      <c r="A44" t="s">
        <v>44</v>
      </c>
      <c r="B44" s="11">
        <f>ROUND(B41/2,)</f>
        <v>12</v>
      </c>
      <c r="D44" t="s">
        <v>42</v>
      </c>
    </row>
    <row r="45" spans="1:5" x14ac:dyDescent="0.25">
      <c r="D45" t="s">
        <v>43</v>
      </c>
    </row>
    <row r="46" spans="1:5" x14ac:dyDescent="0.25">
      <c r="A46" t="s">
        <v>128</v>
      </c>
      <c r="B46" s="11">
        <f>B10*E5</f>
        <v>54</v>
      </c>
    </row>
    <row r="49" spans="1:5" x14ac:dyDescent="0.25">
      <c r="A49" s="9" t="s">
        <v>32</v>
      </c>
      <c r="D49" t="s">
        <v>45</v>
      </c>
    </row>
    <row r="50" spans="1:5" x14ac:dyDescent="0.25">
      <c r="A50" t="s">
        <v>33</v>
      </c>
      <c r="B50" s="11">
        <f>(B11*E4)*(1+G4)</f>
        <v>66</v>
      </c>
      <c r="D50" t="s">
        <v>34</v>
      </c>
    </row>
    <row r="51" spans="1:5" x14ac:dyDescent="0.25">
      <c r="D51" t="s">
        <v>35</v>
      </c>
      <c r="E51" s="11">
        <f>B22-B50</f>
        <v>33</v>
      </c>
    </row>
    <row r="52" spans="1:5" x14ac:dyDescent="0.25">
      <c r="A52" s="15" t="s">
        <v>36</v>
      </c>
      <c r="B52" s="11">
        <f>E4</f>
        <v>5</v>
      </c>
    </row>
    <row r="53" spans="1:5" x14ac:dyDescent="0.25">
      <c r="A53" t="s">
        <v>37</v>
      </c>
    </row>
    <row r="55" spans="1:5" x14ac:dyDescent="0.25">
      <c r="A55" t="s">
        <v>38</v>
      </c>
    </row>
    <row r="56" spans="1:5" x14ac:dyDescent="0.25">
      <c r="A56" t="s">
        <v>39</v>
      </c>
      <c r="B56" s="11">
        <f>E51-(B52*2)</f>
        <v>23</v>
      </c>
      <c r="D56" t="s">
        <v>40</v>
      </c>
    </row>
    <row r="57" spans="1:5" x14ac:dyDescent="0.25">
      <c r="D57" t="s">
        <v>41</v>
      </c>
    </row>
    <row r="59" spans="1:5" x14ac:dyDescent="0.25">
      <c r="A59" t="s">
        <v>44</v>
      </c>
      <c r="B59" s="11">
        <f>ROUND(B56/2,)</f>
        <v>12</v>
      </c>
      <c r="D59" t="s">
        <v>42</v>
      </c>
    </row>
    <row r="60" spans="1:5" x14ac:dyDescent="0.25">
      <c r="D60" t="s">
        <v>43</v>
      </c>
    </row>
    <row r="63" spans="1:5" x14ac:dyDescent="0.25">
      <c r="A63" t="s">
        <v>50</v>
      </c>
    </row>
    <row r="64" spans="1:5" x14ac:dyDescent="0.25">
      <c r="A64" t="s">
        <v>51</v>
      </c>
    </row>
    <row r="66" spans="1:28" x14ac:dyDescent="0.25">
      <c r="A66" s="9" t="s">
        <v>52</v>
      </c>
      <c r="D66" t="s">
        <v>125</v>
      </c>
    </row>
    <row r="68" spans="1:28" x14ac:dyDescent="0.25">
      <c r="A68" t="s">
        <v>115</v>
      </c>
      <c r="B68" s="11">
        <f>IF($B$8&lt;=52,(VLOOKUP($B$8, CMtoBNW,2,TRUE)),9)</f>
        <v>7</v>
      </c>
      <c r="D68" t="s">
        <v>116</v>
      </c>
    </row>
    <row r="70" spans="1:28" x14ac:dyDescent="0.25">
      <c r="A70" t="s">
        <v>117</v>
      </c>
      <c r="B70" s="11">
        <f>B68*E4</f>
        <v>35</v>
      </c>
      <c r="D70" t="s">
        <v>118</v>
      </c>
      <c r="AA70" t="s">
        <v>113</v>
      </c>
      <c r="AB70" t="s">
        <v>114</v>
      </c>
    </row>
    <row r="71" spans="1:28" x14ac:dyDescent="0.25">
      <c r="AA71">
        <v>20</v>
      </c>
      <c r="AB71">
        <v>5</v>
      </c>
    </row>
    <row r="72" spans="1:28" x14ac:dyDescent="0.25">
      <c r="A72" t="s">
        <v>119</v>
      </c>
      <c r="B72" s="11">
        <f>(B50-B70)/2</f>
        <v>15.5</v>
      </c>
      <c r="D72" t="s">
        <v>121</v>
      </c>
      <c r="AA72">
        <v>21</v>
      </c>
      <c r="AB72">
        <v>5</v>
      </c>
    </row>
    <row r="73" spans="1:28" x14ac:dyDescent="0.25">
      <c r="A73" t="s">
        <v>120</v>
      </c>
      <c r="D73" t="s">
        <v>122</v>
      </c>
      <c r="H73" s="16"/>
      <c r="AA73">
        <v>22</v>
      </c>
      <c r="AB73">
        <v>5</v>
      </c>
    </row>
    <row r="74" spans="1:28" x14ac:dyDescent="0.25">
      <c r="D74" t="s">
        <v>123</v>
      </c>
      <c r="AA74">
        <v>23</v>
      </c>
      <c r="AB74">
        <v>5</v>
      </c>
    </row>
    <row r="75" spans="1:28" x14ac:dyDescent="0.25">
      <c r="AA75">
        <v>24</v>
      </c>
      <c r="AB75">
        <v>5.5</v>
      </c>
    </row>
    <row r="76" spans="1:28" x14ac:dyDescent="0.25">
      <c r="D76" t="s">
        <v>124</v>
      </c>
      <c r="AA76">
        <v>25</v>
      </c>
      <c r="AB76">
        <v>5.5</v>
      </c>
    </row>
    <row r="78" spans="1:28" x14ac:dyDescent="0.25">
      <c r="A78" t="s">
        <v>126</v>
      </c>
      <c r="B78" s="7">
        <v>2.5</v>
      </c>
      <c r="D78" t="s">
        <v>127</v>
      </c>
      <c r="AA78">
        <v>26</v>
      </c>
      <c r="AB78">
        <v>5.5</v>
      </c>
    </row>
    <row r="79" spans="1:28" x14ac:dyDescent="0.25">
      <c r="AA79">
        <v>27</v>
      </c>
      <c r="AB79">
        <v>5.5</v>
      </c>
    </row>
    <row r="80" spans="1:28" x14ac:dyDescent="0.25">
      <c r="A80" t="s">
        <v>129</v>
      </c>
      <c r="B80" s="11">
        <f>B10-B78</f>
        <v>6.5</v>
      </c>
      <c r="D80" t="s">
        <v>131</v>
      </c>
      <c r="AA80">
        <v>31</v>
      </c>
      <c r="AB80">
        <v>6</v>
      </c>
    </row>
    <row r="81" spans="1:28" x14ac:dyDescent="0.25">
      <c r="A81" t="s">
        <v>130</v>
      </c>
      <c r="AA81">
        <v>32</v>
      </c>
      <c r="AB81">
        <v>6.5</v>
      </c>
    </row>
    <row r="82" spans="1:28" x14ac:dyDescent="0.25">
      <c r="AA82">
        <v>33</v>
      </c>
      <c r="AB82">
        <v>6.5</v>
      </c>
    </row>
    <row r="83" spans="1:28" x14ac:dyDescent="0.25">
      <c r="A83" t="s">
        <v>132</v>
      </c>
      <c r="B83" s="11">
        <f>B70-(2*E4)</f>
        <v>25</v>
      </c>
      <c r="D83" t="s">
        <v>134</v>
      </c>
      <c r="AA83">
        <v>34</v>
      </c>
      <c r="AB83">
        <v>6.5</v>
      </c>
    </row>
    <row r="84" spans="1:28" x14ac:dyDescent="0.25">
      <c r="A84" t="s">
        <v>133</v>
      </c>
      <c r="AA84">
        <v>35</v>
      </c>
      <c r="AB84">
        <v>6.5</v>
      </c>
    </row>
    <row r="85" spans="1:28" x14ac:dyDescent="0.25">
      <c r="AA85">
        <v>36</v>
      </c>
      <c r="AB85">
        <v>7</v>
      </c>
    </row>
    <row r="86" spans="1:28" x14ac:dyDescent="0.25">
      <c r="A86" t="s">
        <v>44</v>
      </c>
      <c r="B86" s="11">
        <f>(B70-B83)/2</f>
        <v>5</v>
      </c>
      <c r="D86" t="s">
        <v>135</v>
      </c>
      <c r="AA86">
        <v>37</v>
      </c>
      <c r="AB86">
        <v>7</v>
      </c>
    </row>
    <row r="87" spans="1:28" x14ac:dyDescent="0.25">
      <c r="D87" t="s">
        <v>136</v>
      </c>
      <c r="AA87">
        <v>38</v>
      </c>
      <c r="AB87">
        <v>7</v>
      </c>
    </row>
    <row r="88" spans="1:28" x14ac:dyDescent="0.25">
      <c r="D88" t="s">
        <v>137</v>
      </c>
      <c r="AA88">
        <v>39</v>
      </c>
      <c r="AB88">
        <v>7</v>
      </c>
    </row>
    <row r="89" spans="1:28" x14ac:dyDescent="0.25">
      <c r="D89" t="s">
        <v>138</v>
      </c>
      <c r="AA89">
        <v>40</v>
      </c>
      <c r="AB89">
        <v>7.5</v>
      </c>
    </row>
    <row r="90" spans="1:28" x14ac:dyDescent="0.25">
      <c r="AA90">
        <v>41</v>
      </c>
      <c r="AB90">
        <v>7.5</v>
      </c>
    </row>
    <row r="91" spans="1:28" x14ac:dyDescent="0.25">
      <c r="D91" t="s">
        <v>139</v>
      </c>
      <c r="AA91">
        <v>42</v>
      </c>
      <c r="AB91">
        <v>7.5</v>
      </c>
    </row>
    <row r="92" spans="1:28" x14ac:dyDescent="0.25">
      <c r="D92" t="s">
        <v>140</v>
      </c>
      <c r="AA92">
        <v>43</v>
      </c>
      <c r="AB92">
        <v>7.5</v>
      </c>
    </row>
    <row r="93" spans="1:28" x14ac:dyDescent="0.25">
      <c r="D93" t="s">
        <v>141</v>
      </c>
      <c r="AA93">
        <v>44</v>
      </c>
      <c r="AB93">
        <v>8</v>
      </c>
    </row>
    <row r="94" spans="1:28" x14ac:dyDescent="0.25">
      <c r="AA94">
        <v>45</v>
      </c>
      <c r="AB94">
        <v>8</v>
      </c>
    </row>
    <row r="95" spans="1:28" x14ac:dyDescent="0.25">
      <c r="AA95">
        <v>46</v>
      </c>
      <c r="AB95">
        <v>8</v>
      </c>
    </row>
    <row r="96" spans="1:28" x14ac:dyDescent="0.25">
      <c r="A96" s="22" t="s">
        <v>151</v>
      </c>
      <c r="B96" s="23"/>
      <c r="C96" s="23"/>
      <c r="D96" s="23"/>
      <c r="E96" s="23"/>
      <c r="F96" s="23"/>
      <c r="G96" s="23"/>
      <c r="H96" s="23"/>
      <c r="I96" s="23"/>
      <c r="J96" s="23"/>
      <c r="AA96">
        <v>47</v>
      </c>
      <c r="AB96">
        <v>8</v>
      </c>
    </row>
    <row r="97" spans="1:28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AA97">
        <v>48</v>
      </c>
      <c r="AB97">
        <v>8.5</v>
      </c>
    </row>
    <row r="98" spans="1:28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AA98">
        <v>49</v>
      </c>
      <c r="AB98">
        <v>8.5</v>
      </c>
    </row>
    <row r="99" spans="1:28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AA99">
        <v>50</v>
      </c>
      <c r="AB99">
        <v>8.5</v>
      </c>
    </row>
    <row r="100" spans="1:28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AA100">
        <v>51</v>
      </c>
      <c r="AB100">
        <v>8.5</v>
      </c>
    </row>
    <row r="101" spans="1:28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AA101">
        <v>52</v>
      </c>
      <c r="AB101">
        <v>8.5</v>
      </c>
    </row>
    <row r="102" spans="1:28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</sheetData>
  <sheetProtection sheet="1"/>
  <mergeCells count="1">
    <mergeCell ref="A96:J102"/>
  </mergeCells>
  <pageMargins left="0.5" right="0.59" top="0.75" bottom="0.75" header="0.28000000000000003" footer="0.3"/>
  <pageSetup scale="87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Front&amp;Back_pullover</vt:lpstr>
      <vt:lpstr>SetInSleeve</vt:lpstr>
      <vt:lpstr>Front&amp;Back_cardigan</vt:lpstr>
      <vt:lpstr>'Front&amp;Back_cardigan'!BackNeckWidth</vt:lpstr>
      <vt:lpstr>BackNeckWidth</vt:lpstr>
      <vt:lpstr>'Front&amp;Back_cardigan'!CMtoBNW</vt:lpstr>
      <vt:lpstr>CMtoBNW</vt:lpstr>
      <vt:lpstr>'Front&amp;Back_cardigan'!Print_Area</vt:lpstr>
      <vt:lpstr>'Front&amp;Back_pullover'!Print_Area</vt:lpstr>
      <vt:lpstr>SetInSleeve!Print_Area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Lindy</dc:creator>
  <cp:lastModifiedBy>Linda Beiriger</cp:lastModifiedBy>
  <cp:lastPrinted>2010-04-23T20:58:34Z</cp:lastPrinted>
  <dcterms:created xsi:type="dcterms:W3CDTF">2010-04-17T18:28:04Z</dcterms:created>
  <dcterms:modified xsi:type="dcterms:W3CDTF">2022-09-22T14:25:53Z</dcterms:modified>
</cp:coreProperties>
</file>